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cer\Desktop\New folder\"/>
    </mc:Choice>
  </mc:AlternateContent>
  <bookViews>
    <workbookView xWindow="0" yWindow="0" windowWidth="23040" windowHeight="9072" tabRatio="798" firstSheet="1" activeTab="8"/>
  </bookViews>
  <sheets>
    <sheet name="R&amp;D I Cost(expense)" sheetId="1" r:id="rId1"/>
    <sheet name="Market pottential and share" sheetId="4" r:id="rId2"/>
    <sheet name="Pricing and Unit Costs" sheetId="5" r:id="rId3"/>
    <sheet name="NPOA" sheetId="12" r:id="rId4"/>
    <sheet name="S.FAC " sheetId="11" r:id="rId5"/>
    <sheet name="G&amp;A " sheetId="7" r:id="rId6"/>
    <sheet name="Ad Exp" sheetId="8" r:id="rId7"/>
    <sheet name="SB &amp; ED" sheetId="6" r:id="rId8"/>
    <sheet name="Side Benefits" sheetId="9" r:id="rId9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11" l="1"/>
  <c r="E9" i="11" s="1"/>
  <c r="E10" i="11" s="1"/>
  <c r="E11" i="11" s="1"/>
  <c r="E12" i="11" s="1"/>
  <c r="E13" i="11" s="1"/>
  <c r="E14" i="11" s="1"/>
  <c r="E15" i="11" s="1"/>
  <c r="E7" i="11"/>
  <c r="E6" i="11"/>
  <c r="B7" i="12"/>
  <c r="B8" i="12" s="1"/>
  <c r="B9" i="12" s="1"/>
  <c r="B10" i="12" s="1"/>
  <c r="B11" i="12" s="1"/>
  <c r="B12" i="12" s="1"/>
  <c r="B13" i="12" s="1"/>
  <c r="B14" i="12" s="1"/>
  <c r="B15" i="12" s="1"/>
  <c r="D5" i="7" l="1"/>
  <c r="D6" i="7"/>
  <c r="D7" i="7"/>
  <c r="D8" i="7"/>
  <c r="D9" i="7"/>
  <c r="D10" i="7"/>
  <c r="D11" i="7"/>
  <c r="D12" i="7"/>
  <c r="D13" i="7"/>
  <c r="D14" i="7"/>
  <c r="D4" i="7"/>
  <c r="C6" i="7"/>
  <c r="C7" i="7"/>
  <c r="C8" i="7"/>
  <c r="C9" i="7"/>
  <c r="C10" i="7"/>
  <c r="C11" i="7"/>
  <c r="C12" i="7" s="1"/>
  <c r="C13" i="7" s="1"/>
  <c r="C14" i="7" s="1"/>
  <c r="C5" i="7"/>
  <c r="B5" i="7"/>
  <c r="B6" i="7"/>
  <c r="B7" i="7" s="1"/>
  <c r="B8" i="7" s="1"/>
  <c r="B9" i="7" s="1"/>
  <c r="B10" i="7" s="1"/>
  <c r="B11" i="7" s="1"/>
  <c r="B12" i="7" s="1"/>
  <c r="B13" i="7" s="1"/>
  <c r="B14" i="7" s="1"/>
  <c r="B20" i="12"/>
  <c r="E7" i="12"/>
  <c r="F6" i="12"/>
  <c r="D6" i="12"/>
  <c r="G6" i="12" l="1"/>
  <c r="C9" i="12"/>
  <c r="E9" i="12"/>
  <c r="C7" i="12"/>
  <c r="E8" i="12"/>
  <c r="D7" i="12" l="1"/>
  <c r="C8" i="12"/>
  <c r="D8" i="12" s="1"/>
  <c r="F9" i="12"/>
  <c r="F8" i="12"/>
  <c r="C10" i="12"/>
  <c r="E10" i="12"/>
  <c r="F7" i="12"/>
  <c r="F10" i="12" l="1"/>
  <c r="G7" i="12"/>
  <c r="D9" i="12"/>
  <c r="G9" i="12" s="1"/>
  <c r="C11" i="12"/>
  <c r="E11" i="12"/>
  <c r="D10" i="12"/>
  <c r="G8" i="12"/>
  <c r="G10" i="12" l="1"/>
  <c r="D11" i="12"/>
  <c r="C12" i="12"/>
  <c r="E12" i="12"/>
  <c r="F12" i="12" s="1"/>
  <c r="F11" i="12"/>
  <c r="G11" i="12" l="1"/>
  <c r="D12" i="12"/>
  <c r="G12" i="12" s="1"/>
  <c r="E13" i="12"/>
  <c r="C13" i="12"/>
  <c r="D13" i="12" l="1"/>
  <c r="E14" i="12"/>
  <c r="C14" i="12"/>
  <c r="D14" i="12" s="1"/>
  <c r="F13" i="12"/>
  <c r="G13" i="12" l="1"/>
  <c r="F14" i="12"/>
  <c r="G14" i="12" s="1"/>
  <c r="E15" i="12"/>
  <c r="C15" i="12"/>
  <c r="D15" i="12" s="1"/>
  <c r="F15" i="12" l="1"/>
  <c r="G15" i="12" s="1"/>
  <c r="D15" i="11" l="1"/>
  <c r="D14" i="11"/>
  <c r="D13" i="11"/>
  <c r="D12" i="11"/>
  <c r="D11" i="11"/>
  <c r="D10" i="11"/>
  <c r="D9" i="11"/>
  <c r="D8" i="11"/>
  <c r="D7" i="11"/>
  <c r="D6" i="11"/>
  <c r="B2" i="9"/>
  <c r="B3" i="9" s="1"/>
  <c r="B4" i="9" s="1"/>
  <c r="B5" i="9" s="1"/>
  <c r="B6" i="9" s="1"/>
  <c r="B7" i="9" s="1"/>
  <c r="B8" i="9" s="1"/>
  <c r="B9" i="9" s="1"/>
  <c r="B10" i="9" s="1"/>
  <c r="B11" i="9" s="1"/>
  <c r="B3" i="8"/>
  <c r="B4" i="8" s="1"/>
  <c r="G3" i="8"/>
  <c r="G4" i="8" l="1"/>
  <c r="B5" i="8"/>
  <c r="D14" i="1"/>
  <c r="D3" i="1" s="1"/>
  <c r="D4" i="1" s="1"/>
  <c r="D5" i="1" s="1"/>
  <c r="D6" i="1" s="1"/>
  <c r="D7" i="1" s="1"/>
  <c r="D8" i="1" s="1"/>
  <c r="D9" i="1" s="1"/>
  <c r="D10" i="1" s="1"/>
  <c r="D11" i="1" s="1"/>
  <c r="C16" i="6"/>
  <c r="C15" i="6"/>
  <c r="C14" i="6"/>
  <c r="C13" i="6"/>
  <c r="C12" i="6"/>
  <c r="C11" i="6"/>
  <c r="C9" i="6"/>
  <c r="C8" i="6"/>
  <c r="G7" i="6"/>
  <c r="C7" i="6"/>
  <c r="C6" i="6"/>
  <c r="G5" i="6"/>
  <c r="M3" i="5"/>
  <c r="L3" i="5"/>
  <c r="K3" i="5"/>
  <c r="J3" i="5"/>
  <c r="I3" i="5"/>
  <c r="H3" i="5"/>
  <c r="G7" i="5"/>
  <c r="G12" i="5"/>
  <c r="G3" i="5"/>
  <c r="F4" i="5"/>
  <c r="F5" i="5" s="1"/>
  <c r="F6" i="5" s="1"/>
  <c r="F7" i="5" s="1"/>
  <c r="F8" i="5" s="1"/>
  <c r="F9" i="5" s="1"/>
  <c r="F10" i="5" s="1"/>
  <c r="F11" i="5" s="1"/>
  <c r="F12" i="5" s="1"/>
  <c r="E4" i="5"/>
  <c r="E5" i="5" s="1"/>
  <c r="E6" i="5" s="1"/>
  <c r="E7" i="5" s="1"/>
  <c r="E8" i="5" s="1"/>
  <c r="E9" i="5" s="1"/>
  <c r="E10" i="5" s="1"/>
  <c r="E11" i="5" s="1"/>
  <c r="E12" i="5" s="1"/>
  <c r="D4" i="5"/>
  <c r="D5" i="5" s="1"/>
  <c r="C4" i="5"/>
  <c r="G4" i="5" s="1"/>
  <c r="C5" i="5"/>
  <c r="C6" i="5" s="1"/>
  <c r="C7" i="5" s="1"/>
  <c r="C8" i="5" s="1"/>
  <c r="C9" i="5" s="1"/>
  <c r="C10" i="5" s="1"/>
  <c r="C11" i="5" s="1"/>
  <c r="C12" i="5" s="1"/>
  <c r="B4" i="5"/>
  <c r="I4" i="5" s="1"/>
  <c r="I4" i="4"/>
  <c r="I5" i="4" s="1"/>
  <c r="I6" i="4" s="1"/>
  <c r="I7" i="4" s="1"/>
  <c r="I8" i="4" s="1"/>
  <c r="I9" i="4" s="1"/>
  <c r="I10" i="4" s="1"/>
  <c r="I11" i="4" s="1"/>
  <c r="I12" i="4" s="1"/>
  <c r="H4" i="4"/>
  <c r="H5" i="4" s="1"/>
  <c r="H6" i="4" s="1"/>
  <c r="H7" i="4" s="1"/>
  <c r="H8" i="4" s="1"/>
  <c r="H9" i="4" s="1"/>
  <c r="H10" i="4" s="1"/>
  <c r="H11" i="4" s="1"/>
  <c r="H12" i="4" s="1"/>
  <c r="F4" i="4"/>
  <c r="F5" i="4" s="1"/>
  <c r="F6" i="4" s="1"/>
  <c r="F7" i="4" s="1"/>
  <c r="F8" i="4" s="1"/>
  <c r="F9" i="4" s="1"/>
  <c r="F10" i="4" s="1"/>
  <c r="F11" i="4" s="1"/>
  <c r="F12" i="4" s="1"/>
  <c r="E4" i="4"/>
  <c r="E5" i="4" s="1"/>
  <c r="E6" i="4" s="1"/>
  <c r="E7" i="4" s="1"/>
  <c r="E8" i="4" s="1"/>
  <c r="E9" i="4" s="1"/>
  <c r="E10" i="4" s="1"/>
  <c r="E11" i="4" s="1"/>
  <c r="E12" i="4" s="1"/>
  <c r="K4" i="5" l="1"/>
  <c r="J4" i="5"/>
  <c r="G6" i="5"/>
  <c r="G5" i="5"/>
  <c r="H4" i="5"/>
  <c r="D6" i="5"/>
  <c r="H5" i="5"/>
  <c r="B5" i="5"/>
  <c r="G11" i="5"/>
  <c r="G10" i="5"/>
  <c r="G9" i="5"/>
  <c r="G8" i="5"/>
  <c r="G5" i="8"/>
  <c r="B6" i="8"/>
  <c r="L4" i="5" l="1"/>
  <c r="M4" i="5"/>
  <c r="B6" i="5"/>
  <c r="I5" i="5"/>
  <c r="K5" i="5" s="1"/>
  <c r="J5" i="5"/>
  <c r="L5" i="5" s="1"/>
  <c r="D7" i="5"/>
  <c r="H6" i="5"/>
  <c r="G6" i="8"/>
  <c r="B7" i="8"/>
  <c r="D8" i="5" l="1"/>
  <c r="H7" i="5"/>
  <c r="M5" i="5"/>
  <c r="B7" i="5"/>
  <c r="J6" i="5"/>
  <c r="L6" i="5" s="1"/>
  <c r="I6" i="5"/>
  <c r="K6" i="5" s="1"/>
  <c r="M6" i="5" s="1"/>
  <c r="B8" i="8"/>
  <c r="G7" i="8"/>
  <c r="B8" i="5" l="1"/>
  <c r="J7" i="5"/>
  <c r="L7" i="5" s="1"/>
  <c r="I7" i="5"/>
  <c r="K7" i="5" s="1"/>
  <c r="M7" i="5" s="1"/>
  <c r="D9" i="5"/>
  <c r="H8" i="5"/>
  <c r="G8" i="8"/>
  <c r="B9" i="8"/>
  <c r="D10" i="5" l="1"/>
  <c r="H9" i="5"/>
  <c r="B9" i="5"/>
  <c r="J8" i="5"/>
  <c r="L8" i="5" s="1"/>
  <c r="I8" i="5"/>
  <c r="K8" i="5" s="1"/>
  <c r="M8" i="5" s="1"/>
  <c r="G9" i="8"/>
  <c r="B10" i="8"/>
  <c r="B10" i="5" l="1"/>
  <c r="J9" i="5"/>
  <c r="L9" i="5" s="1"/>
  <c r="I9" i="5"/>
  <c r="K9" i="5" s="1"/>
  <c r="M9" i="5" s="1"/>
  <c r="D11" i="5"/>
  <c r="H10" i="5"/>
  <c r="G10" i="8"/>
  <c r="B11" i="8"/>
  <c r="D12" i="5" l="1"/>
  <c r="H12" i="5" s="1"/>
  <c r="H11" i="5"/>
  <c r="B11" i="5"/>
  <c r="J10" i="5"/>
  <c r="L10" i="5" s="1"/>
  <c r="I10" i="5"/>
  <c r="K10" i="5" s="1"/>
  <c r="M10" i="5" s="1"/>
  <c r="B12" i="8"/>
  <c r="G12" i="8" s="1"/>
  <c r="G11" i="8"/>
  <c r="B12" i="5" l="1"/>
  <c r="J11" i="5"/>
  <c r="L11" i="5" s="1"/>
  <c r="I11" i="5"/>
  <c r="K11" i="5" s="1"/>
  <c r="M11" i="5" s="1"/>
  <c r="I12" i="5" l="1"/>
  <c r="K12" i="5" s="1"/>
  <c r="J12" i="5"/>
  <c r="L12" i="5" s="1"/>
  <c r="M12" i="5" l="1"/>
</calcChain>
</file>

<file path=xl/sharedStrings.xml><?xml version="1.0" encoding="utf-8"?>
<sst xmlns="http://schemas.openxmlformats.org/spreadsheetml/2006/main" count="124" uniqueCount="67">
  <si>
    <t>Annual Depriciation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</si>
  <si>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</si>
  <si>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</si>
  <si>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</si>
  <si>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</si>
  <si>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</si>
  <si>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</si>
  <si>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</si>
  <si>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</si>
  <si>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</si>
  <si>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</si>
  <si>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Year 0</t>
  </si>
  <si>
    <t xml:space="preserve">US &amp; Russia </t>
  </si>
  <si>
    <t>International Participants</t>
  </si>
  <si>
    <t>With Alternum</t>
  </si>
  <si>
    <t>Without Alternum</t>
  </si>
  <si>
    <t>Revenue</t>
  </si>
  <si>
    <t xml:space="preserve">Year </t>
  </si>
  <si>
    <t>Prices</t>
  </si>
  <si>
    <t>Cost for US &amp; Russia</t>
  </si>
  <si>
    <t>Cost of International</t>
  </si>
  <si>
    <t>expected inflation rate</t>
  </si>
  <si>
    <t>International participants With Alternum</t>
  </si>
  <si>
    <t xml:space="preserve">Total Cost for US and Russsia </t>
  </si>
  <si>
    <t>Total Cost for International</t>
  </si>
  <si>
    <t>US and Russia participants With Alternum</t>
  </si>
  <si>
    <t>Revenue generated(Yearwise internationally)</t>
  </si>
  <si>
    <t xml:space="preserve">Profit In Russia &amp; US </t>
  </si>
  <si>
    <t>Profit Internationally</t>
  </si>
  <si>
    <t>Total Profit</t>
  </si>
  <si>
    <t>Cost saving ( pre tax)</t>
  </si>
  <si>
    <t>Equity &amp; Debt</t>
  </si>
  <si>
    <t>Increase in Cost saving</t>
  </si>
  <si>
    <t>Current Stock Price per Share</t>
  </si>
  <si>
    <t>Debt</t>
  </si>
  <si>
    <t>No. of Shares</t>
  </si>
  <si>
    <t>Time</t>
  </si>
  <si>
    <t>Year</t>
  </si>
  <si>
    <t>Cost savings</t>
  </si>
  <si>
    <t>No.of Shares( in Mn.)</t>
  </si>
  <si>
    <t>Total Equity</t>
  </si>
  <si>
    <t>(Revenue)</t>
  </si>
  <si>
    <t>R&amp;D(expense)</t>
  </si>
  <si>
    <t>Introductory costs(expense)</t>
  </si>
  <si>
    <t>Revenue generated (Yearwise in US and Russia)</t>
  </si>
  <si>
    <t>(With pool investment)</t>
  </si>
  <si>
    <t>(Without pool investment)</t>
  </si>
  <si>
    <t>Side Benefit</t>
  </si>
  <si>
    <t>Server Cost</t>
  </si>
  <si>
    <t>Inflation Rate</t>
  </si>
  <si>
    <t xml:space="preserve">Time </t>
  </si>
  <si>
    <t>Participants</t>
  </si>
  <si>
    <t>Price per participant</t>
  </si>
  <si>
    <t>Cost of servicing</t>
  </si>
  <si>
    <t>Total cost</t>
  </si>
  <si>
    <t>Profit</t>
  </si>
  <si>
    <t>Poulation at starting</t>
  </si>
  <si>
    <t>i</t>
  </si>
  <si>
    <t>inflation</t>
  </si>
  <si>
    <t>New Participants on Alternium</t>
  </si>
  <si>
    <t>TIME</t>
  </si>
  <si>
    <t>Administrative costs of alternium</t>
  </si>
  <si>
    <t>Growth of costs</t>
  </si>
  <si>
    <t>Growth of administrative costs</t>
  </si>
  <si>
    <t>Total G&amp;A</t>
  </si>
  <si>
    <t>Advertising Expenses</t>
  </si>
  <si>
    <t>General expensesWith or without Alternium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</si>
</sst>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6" formatCode="&quot;$&quot;#,##0.00"/>
    <numFmt numFmtId="167" formatCode="&quot;$&quot;#,##0.0000"/>
    <numFmt numFmtId="168" formatCode="_ * #,##0_ ;_ * \-#,##0_ ;_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5" borderId="10" applyNumberFormat="0" applyAlignment="0" applyProtection="0"/>
    <xf numFmtId="0" fontId="5" fillId="6" borderId="0" applyNumberFormat="0" applyBorder="0" applyAlignment="0" applyProtection="0"/>
  </cellStyleXfs>
  <cellXfs count="39">
    <xf numFmtId="0" fontId="0" fillId="0" borderId="0" xfId="0"/>
    <xf numFmtId="4" fontId="0" fillId="0" borderId="0" xfId="0" applyNumberFormat="1"/>
    <xf numFmtId="3" fontId="0" fillId="0" borderId="0" xfId="0" applyNumberFormat="1"/>
    <xf numFmtId="3" fontId="0" fillId="0" borderId="4" xfId="0" applyNumberFormat="1" applyBorder="1"/>
    <xf numFmtId="3" fontId="0" fillId="0" borderId="5" xfId="0" applyNumberFormat="1" applyBorder="1"/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0" fillId="0" borderId="9" xfId="0" applyNumberFormat="1" applyBorder="1"/>
    <xf numFmtId="3" fontId="0" fillId="0" borderId="0" xfId="0" applyNumberFormat="1" applyBorder="1"/>
    <xf numFmtId="4" fontId="0" fillId="0" borderId="0" xfId="0" applyNumberFormat="1" applyBorder="1"/>
    <xf numFmtId="4" fontId="0" fillId="0" borderId="3" xfId="0" applyNumberFormat="1" applyBorder="1"/>
    <xf numFmtId="4" fontId="0" fillId="2" borderId="2" xfId="0" applyNumberFormat="1" applyFill="1" applyBorder="1" applyAlignment="1">
      <alignment wrapText="1"/>
    </xf>
    <xf numFmtId="4" fontId="0" fillId="2" borderId="8" xfId="0" applyNumberFormat="1" applyFill="1" applyBorder="1"/>
    <xf numFmtId="3" fontId="0" fillId="4" borderId="6" xfId="0" applyNumberFormat="1" applyFill="1" applyBorder="1" applyAlignment="1">
      <alignment wrapText="1"/>
    </xf>
    <xf numFmtId="3" fontId="0" fillId="4" borderId="7" xfId="0" applyNumberFormat="1" applyFill="1" applyBorder="1"/>
    <xf numFmtId="166" fontId="0" fillId="0" borderId="0" xfId="0" applyNumberFormat="1"/>
    <xf numFmtId="0" fontId="0" fillId="0" borderId="1" xfId="0" applyBorder="1"/>
    <xf numFmtId="166" fontId="0" fillId="0" borderId="1" xfId="0" applyNumberFormat="1" applyBorder="1"/>
    <xf numFmtId="10" fontId="0" fillId="0" borderId="1" xfId="0" applyNumberFormat="1" applyBorder="1"/>
    <xf numFmtId="167" fontId="0" fillId="0" borderId="1" xfId="0" applyNumberFormat="1" applyBorder="1"/>
    <xf numFmtId="0" fontId="2" fillId="0" borderId="0" xfId="0" applyFont="1"/>
    <xf numFmtId="168" fontId="0" fillId="0" borderId="0" xfId="1" applyNumberFormat="1" applyFont="1"/>
    <xf numFmtId="2" fontId="0" fillId="0" borderId="0" xfId="0" applyNumberFormat="1"/>
    <xf numFmtId="3" fontId="0" fillId="0" borderId="0" xfId="0" applyNumberFormat="1" applyAlignment="1">
      <alignment horizontal="center" vertical="center" wrapText="1"/>
    </xf>
    <xf numFmtId="0" fontId="0" fillId="3" borderId="0" xfId="0" applyFill="1" applyAlignment="1">
      <alignment wrapText="1"/>
    </xf>
    <xf numFmtId="3" fontId="4" fillId="5" borderId="10" xfId="2" applyNumberFormat="1" applyAlignment="1">
      <alignment horizontal="center" vertical="center"/>
    </xf>
    <xf numFmtId="3" fontId="4" fillId="5" borderId="10" xfId="2" applyNumberFormat="1" applyAlignment="1">
      <alignment horizontal="center" vertical="center" wrapText="1"/>
    </xf>
    <xf numFmtId="3" fontId="5" fillId="6" borderId="0" xfId="3" applyNumberFormat="1" applyAlignment="1">
      <alignment horizontal="center" vertical="center" wrapText="1"/>
    </xf>
    <xf numFmtId="3" fontId="5" fillId="6" borderId="0" xfId="3" applyNumberForma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6" fillId="0" borderId="0" xfId="0" applyFont="1"/>
    <xf numFmtId="3" fontId="6" fillId="0" borderId="0" xfId="0" applyNumberFormat="1" applyFont="1"/>
    <xf numFmtId="9" fontId="6" fillId="0" borderId="0" xfId="0" applyNumberFormat="1" applyFont="1"/>
    <xf numFmtId="10" fontId="6" fillId="0" borderId="0" xfId="0" applyNumberFormat="1" applyFont="1"/>
    <xf numFmtId="2" fontId="6" fillId="0" borderId="0" xfId="0" applyNumberFormat="1" applyFont="1"/>
    <xf numFmtId="43" fontId="0" fillId="0" borderId="0" xfId="0" applyNumberFormat="1"/>
    <xf numFmtId="2" fontId="0" fillId="0" borderId="0" xfId="1" applyNumberFormat="1" applyFont="1"/>
  </cellXfs>
  <cellStyles count="4">
    <cellStyle name="Accent1" xfId="3" builtinId="29"/>
    <cellStyle name="Calculation" xfId="2" builtinId="22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16</xdr:row>
      <xdr:rowOff>15240</xdr:rowOff>
    </xdr:from>
    <xdr:to>
      <xdr:col>2</xdr:col>
      <xdr:colOff>933450</xdr:colOff>
      <xdr:row>19</xdr:row>
      <xdr:rowOff>30480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8163E49-420D-498D-99DE-78676CC03D62}"/>
            </a:ext>
          </a:extLst>
        </xdr:cNvPr>
        <xdr:cNvSpPr txBox="1"/>
      </xdr:nvSpPr>
      <xdr:spPr>
        <a:xfrm>
          <a:off x="613410" y="2941320"/>
          <a:ext cx="1828800" cy="5638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The purchase</a:t>
          </a:r>
          <a:r>
            <a:rPr lang="en-IN" sz="1100" baseline="0"/>
            <a:t> are  made in fifth year , the server will be overutilized .</a:t>
          </a:r>
        </a:p>
        <a:p>
          <a:endParaRPr lang="en-I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D14" sqref="D14"/>
    </sheetView>
  </sheetViews>
  <sheetFormatPr defaultColWidth="9.109375" defaultRowHeight="14.4" x14ac:dyDescent="0.3"/>
  <cols>
    <col min="1" max="1" width="15" style="1" customWidth="1"/>
    <col min="2" max="2" width="9.109375" style="1"/>
    <col min="3" max="3" width="15.33203125" style="1" customWidth="1"/>
    <col min="4" max="4" width="24.109375" style="1" customWidth="1"/>
    <col min="5" max="16384" width="9.109375" style="1"/>
  </cols>
  <sheetData>
    <row r="1" spans="1:4" ht="37.5" customHeight="1" x14ac:dyDescent="0.3">
      <c r="A1" s="13" t="s">
        <v>42</v>
      </c>
      <c r="C1" s="12" t="s">
        <v>43</v>
      </c>
      <c r="D1" s="11"/>
    </row>
    <row r="2" spans="1:4" ht="15" thickBot="1" x14ac:dyDescent="0.35">
      <c r="A2" s="8">
        <v>150000000</v>
      </c>
      <c r="C2" s="3" t="s">
        <v>11</v>
      </c>
      <c r="D2" s="4">
        <v>1000000000</v>
      </c>
    </row>
    <row r="3" spans="1:4" x14ac:dyDescent="0.3">
      <c r="C3" s="3" t="s">
        <v>1</v>
      </c>
      <c r="D3" s="4">
        <f t="shared" ref="D3:D11" si="0">D2-$D$14</f>
        <v>920000000</v>
      </c>
    </row>
    <row r="4" spans="1:4" x14ac:dyDescent="0.3">
      <c r="C4" s="3" t="s">
        <v>2</v>
      </c>
      <c r="D4" s="4">
        <f t="shared" si="0"/>
        <v>840000000</v>
      </c>
    </row>
    <row r="5" spans="1:4" x14ac:dyDescent="0.3">
      <c r="C5" s="3" t="s">
        <v>3</v>
      </c>
      <c r="D5" s="4">
        <f t="shared" si="0"/>
        <v>760000000</v>
      </c>
    </row>
    <row r="6" spans="1:4" x14ac:dyDescent="0.3">
      <c r="C6" s="3" t="s">
        <v>4</v>
      </c>
      <c r="D6" s="4">
        <f t="shared" si="0"/>
        <v>680000000</v>
      </c>
    </row>
    <row r="7" spans="1:4" x14ac:dyDescent="0.3">
      <c r="C7" s="3" t="s">
        <v>5</v>
      </c>
      <c r="D7" s="4">
        <f t="shared" si="0"/>
        <v>600000000</v>
      </c>
    </row>
    <row r="8" spans="1:4" x14ac:dyDescent="0.3">
      <c r="C8" s="3" t="s">
        <v>6</v>
      </c>
      <c r="D8" s="4">
        <f t="shared" si="0"/>
        <v>520000000</v>
      </c>
    </row>
    <row r="9" spans="1:4" x14ac:dyDescent="0.3">
      <c r="C9" s="3" t="s">
        <v>7</v>
      </c>
      <c r="D9" s="4">
        <f t="shared" si="0"/>
        <v>440000000</v>
      </c>
    </row>
    <row r="10" spans="1:4" x14ac:dyDescent="0.3">
      <c r="C10" s="3" t="s">
        <v>8</v>
      </c>
      <c r="D10" s="4">
        <f t="shared" si="0"/>
        <v>360000000</v>
      </c>
    </row>
    <row r="11" spans="1:4" x14ac:dyDescent="0.3">
      <c r="C11" s="3" t="s">
        <v>9</v>
      </c>
      <c r="D11" s="4">
        <f t="shared" si="0"/>
        <v>280000000</v>
      </c>
    </row>
    <row r="12" spans="1:4" x14ac:dyDescent="0.3">
      <c r="C12" s="3" t="s">
        <v>10</v>
      </c>
      <c r="D12" s="4">
        <v>200000000</v>
      </c>
    </row>
    <row r="13" spans="1:4" x14ac:dyDescent="0.3">
      <c r="C13" s="3"/>
      <c r="D13" s="4"/>
    </row>
    <row r="14" spans="1:4" ht="29.4" thickBot="1" x14ac:dyDescent="0.35">
      <c r="C14" s="14" t="s">
        <v>0</v>
      </c>
      <c r="D14" s="15">
        <f>(D2-D12)/10</f>
        <v>80000000</v>
      </c>
    </row>
    <row r="15" spans="1:4" x14ac:dyDescent="0.3">
      <c r="C15" s="10"/>
      <c r="D15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I12"/>
  <sheetViews>
    <sheetView workbookViewId="0">
      <selection activeCell="M2" sqref="M2"/>
    </sheetView>
  </sheetViews>
  <sheetFormatPr defaultColWidth="9.109375" defaultRowHeight="14.4" x14ac:dyDescent="0.3"/>
  <cols>
    <col min="1" max="3" width="9.109375" style="2"/>
    <col min="4" max="4" width="14.33203125" style="2" customWidth="1"/>
    <col min="5" max="5" width="12.5546875" style="2" customWidth="1"/>
    <col min="6" max="7" width="14.6640625" style="2" customWidth="1"/>
    <col min="8" max="8" width="15.88671875" style="2" customWidth="1"/>
    <col min="9" max="9" width="16.5546875" style="2" customWidth="1"/>
    <col min="10" max="16384" width="9.109375" style="2"/>
  </cols>
  <sheetData>
    <row r="1" spans="4:9" ht="30.75" customHeight="1" x14ac:dyDescent="0.3">
      <c r="D1" s="26"/>
      <c r="E1" s="26" t="s">
        <v>12</v>
      </c>
      <c r="F1" s="26"/>
      <c r="G1"/>
      <c r="H1" s="28" t="s">
        <v>13</v>
      </c>
      <c r="I1" s="29"/>
    </row>
    <row r="2" spans="4:9" ht="53.25" customHeight="1" x14ac:dyDescent="0.3">
      <c r="D2" s="27"/>
      <c r="E2" s="27" t="s">
        <v>15</v>
      </c>
      <c r="F2" s="27" t="s">
        <v>14</v>
      </c>
      <c r="G2"/>
      <c r="H2" s="28" t="s">
        <v>15</v>
      </c>
      <c r="I2" s="28" t="s">
        <v>14</v>
      </c>
    </row>
    <row r="3" spans="4:9" x14ac:dyDescent="0.3">
      <c r="D3" s="26" t="s">
        <v>1</v>
      </c>
      <c r="E3" s="26">
        <v>45000000</v>
      </c>
      <c r="F3" s="26">
        <v>45000000</v>
      </c>
      <c r="G3" s="7"/>
      <c r="H3" s="29">
        <v>30000000</v>
      </c>
      <c r="I3" s="29">
        <v>30000000</v>
      </c>
    </row>
    <row r="4" spans="4:9" x14ac:dyDescent="0.3">
      <c r="D4" s="26" t="s">
        <v>2</v>
      </c>
      <c r="E4" s="26">
        <f>E3*(1.05)</f>
        <v>47250000</v>
      </c>
      <c r="F4" s="26">
        <f>F3*(1.05)</f>
        <v>47250000</v>
      </c>
      <c r="G4" s="7"/>
      <c r="H4" s="29">
        <f>I3*(1.08)</f>
        <v>32400000.000000004</v>
      </c>
      <c r="I4" s="29">
        <f>I3*(1.1)</f>
        <v>33000000.000000004</v>
      </c>
    </row>
    <row r="5" spans="4:9" x14ac:dyDescent="0.3">
      <c r="D5" s="26" t="s">
        <v>3</v>
      </c>
      <c r="E5" s="26">
        <f t="shared" ref="E5:F12" si="0">E4*(1.05)</f>
        <v>49612500</v>
      </c>
      <c r="F5" s="26">
        <f t="shared" si="0"/>
        <v>49612500</v>
      </c>
      <c r="G5" s="7"/>
      <c r="H5" s="29">
        <f t="shared" ref="H5:H12" si="1">H4*(1.08)</f>
        <v>34992000.000000007</v>
      </c>
      <c r="I5" s="29">
        <f t="shared" ref="I5:I12" si="2">I4*(1.1)</f>
        <v>36300000.000000007</v>
      </c>
    </row>
    <row r="6" spans="4:9" x14ac:dyDescent="0.3">
      <c r="D6" s="26" t="s">
        <v>4</v>
      </c>
      <c r="E6" s="26">
        <f t="shared" si="0"/>
        <v>52093125</v>
      </c>
      <c r="F6" s="26">
        <f t="shared" si="0"/>
        <v>52093125</v>
      </c>
      <c r="G6" s="7"/>
      <c r="H6" s="29">
        <f t="shared" si="1"/>
        <v>37791360.000000007</v>
      </c>
      <c r="I6" s="29">
        <f t="shared" si="2"/>
        <v>39930000.000000015</v>
      </c>
    </row>
    <row r="7" spans="4:9" x14ac:dyDescent="0.3">
      <c r="D7" s="26" t="s">
        <v>5</v>
      </c>
      <c r="E7" s="26">
        <f t="shared" si="0"/>
        <v>54697781.25</v>
      </c>
      <c r="F7" s="26">
        <f t="shared" si="0"/>
        <v>54697781.25</v>
      </c>
      <c r="G7" s="7"/>
      <c r="H7" s="29">
        <f t="shared" si="1"/>
        <v>40814668.800000012</v>
      </c>
      <c r="I7" s="29">
        <f t="shared" si="2"/>
        <v>43923000.000000022</v>
      </c>
    </row>
    <row r="8" spans="4:9" x14ac:dyDescent="0.3">
      <c r="D8" s="26" t="s">
        <v>6</v>
      </c>
      <c r="E8" s="26">
        <f t="shared" si="0"/>
        <v>57432670.3125</v>
      </c>
      <c r="F8" s="26">
        <f t="shared" si="0"/>
        <v>57432670.3125</v>
      </c>
      <c r="G8" s="7"/>
      <c r="H8" s="29">
        <f t="shared" si="1"/>
        <v>44079842.304000013</v>
      </c>
      <c r="I8" s="29">
        <f t="shared" si="2"/>
        <v>48315300.00000003</v>
      </c>
    </row>
    <row r="9" spans="4:9" x14ac:dyDescent="0.3">
      <c r="D9" s="26" t="s">
        <v>7</v>
      </c>
      <c r="E9" s="26">
        <f t="shared" si="0"/>
        <v>60304303.828125</v>
      </c>
      <c r="F9" s="26">
        <f t="shared" si="0"/>
        <v>60304303.828125</v>
      </c>
      <c r="G9" s="7"/>
      <c r="H9" s="29">
        <f t="shared" si="1"/>
        <v>47606229.688320018</v>
      </c>
      <c r="I9" s="29">
        <f t="shared" si="2"/>
        <v>53146830.000000037</v>
      </c>
    </row>
    <row r="10" spans="4:9" x14ac:dyDescent="0.3">
      <c r="D10" s="26" t="s">
        <v>8</v>
      </c>
      <c r="E10" s="26">
        <f t="shared" si="0"/>
        <v>63319519.01953125</v>
      </c>
      <c r="F10" s="26">
        <f t="shared" si="0"/>
        <v>63319519.01953125</v>
      </c>
      <c r="G10" s="7"/>
      <c r="H10" s="29">
        <f t="shared" si="1"/>
        <v>51414728.063385621</v>
      </c>
      <c r="I10" s="29">
        <f t="shared" si="2"/>
        <v>58461513.000000045</v>
      </c>
    </row>
    <row r="11" spans="4:9" x14ac:dyDescent="0.3">
      <c r="D11" s="26" t="s">
        <v>9</v>
      </c>
      <c r="E11" s="26">
        <f t="shared" si="0"/>
        <v>66485494.970507815</v>
      </c>
      <c r="F11" s="26">
        <f t="shared" si="0"/>
        <v>66485494.970507815</v>
      </c>
      <c r="G11" s="7"/>
      <c r="H11" s="29">
        <f t="shared" si="1"/>
        <v>55527906.308456473</v>
      </c>
      <c r="I11" s="29">
        <f t="shared" si="2"/>
        <v>64307664.300000057</v>
      </c>
    </row>
    <row r="12" spans="4:9" x14ac:dyDescent="0.3">
      <c r="D12" s="26" t="s">
        <v>10</v>
      </c>
      <c r="E12" s="26">
        <f t="shared" si="0"/>
        <v>69809769.719033211</v>
      </c>
      <c r="F12" s="26">
        <f t="shared" si="0"/>
        <v>69809769.719033211</v>
      </c>
      <c r="G12" s="7"/>
      <c r="H12" s="29">
        <f t="shared" si="1"/>
        <v>59970138.813132994</v>
      </c>
      <c r="I12" s="29">
        <f t="shared" si="2"/>
        <v>70738430.730000064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zoomScale="80" zoomScaleNormal="80" workbookViewId="0">
      <selection activeCell="K25" sqref="K25"/>
    </sheetView>
  </sheetViews>
  <sheetFormatPr defaultColWidth="9.109375" defaultRowHeight="14.4" x14ac:dyDescent="0.3"/>
  <cols>
    <col min="1" max="1" width="9.109375" style="2"/>
    <col min="2" max="2" width="11.44140625" style="2" bestFit="1" customWidth="1"/>
    <col min="3" max="3" width="12.6640625" style="2" customWidth="1"/>
    <col min="4" max="4" width="16.6640625" style="2" customWidth="1"/>
    <col min="5" max="5" width="19.109375" style="2" customWidth="1"/>
    <col min="6" max="6" width="16.5546875" style="2" customWidth="1"/>
    <col min="7" max="7" width="20.33203125" style="2" customWidth="1"/>
    <col min="8" max="8" width="19.88671875" style="2" customWidth="1"/>
    <col min="9" max="9" width="17.44140625" style="2" customWidth="1"/>
    <col min="10" max="10" width="22.44140625" style="2" customWidth="1"/>
    <col min="11" max="11" width="23.109375" style="2" customWidth="1"/>
    <col min="12" max="12" width="20.88671875" style="2" customWidth="1"/>
    <col min="13" max="13" width="19.5546875" style="2" customWidth="1"/>
    <col min="14" max="16384" width="9.109375" style="2"/>
  </cols>
  <sheetData>
    <row r="1" spans="1:13" ht="28.8" customHeight="1" x14ac:dyDescent="0.3">
      <c r="A1" s="6" t="s">
        <v>16</v>
      </c>
      <c r="B1" s="6"/>
      <c r="C1" s="30" t="s">
        <v>21</v>
      </c>
      <c r="D1" s="30">
        <v>1.4999999999999999E-2</v>
      </c>
      <c r="E1" s="6"/>
      <c r="F1" s="6"/>
      <c r="G1" s="6"/>
      <c r="H1" s="6"/>
      <c r="I1" s="6"/>
      <c r="J1" s="6"/>
      <c r="K1" s="6"/>
      <c r="L1" s="6"/>
      <c r="M1" s="6"/>
    </row>
    <row r="2" spans="1:13" ht="122.25" customHeight="1" x14ac:dyDescent="0.3">
      <c r="A2" s="6" t="s">
        <v>17</v>
      </c>
      <c r="B2" s="6" t="s">
        <v>18</v>
      </c>
      <c r="C2" s="30" t="s">
        <v>19</v>
      </c>
      <c r="D2" s="30" t="s">
        <v>20</v>
      </c>
      <c r="E2" s="30" t="s">
        <v>25</v>
      </c>
      <c r="F2" s="30" t="s">
        <v>22</v>
      </c>
      <c r="G2" s="30" t="s">
        <v>23</v>
      </c>
      <c r="H2" s="30" t="s">
        <v>24</v>
      </c>
      <c r="I2" s="30" t="s">
        <v>44</v>
      </c>
      <c r="J2" s="30" t="s">
        <v>26</v>
      </c>
      <c r="K2" s="30" t="s">
        <v>27</v>
      </c>
      <c r="L2" s="30" t="s">
        <v>28</v>
      </c>
      <c r="M2" s="6" t="s">
        <v>29</v>
      </c>
    </row>
    <row r="3" spans="1:13" x14ac:dyDescent="0.3">
      <c r="A3" s="5" t="s">
        <v>1</v>
      </c>
      <c r="B3" s="5">
        <v>100</v>
      </c>
      <c r="C3" s="5">
        <v>36</v>
      </c>
      <c r="D3" s="5">
        <v>48</v>
      </c>
      <c r="E3" s="5">
        <v>45000000</v>
      </c>
      <c r="F3" s="5">
        <v>30000000</v>
      </c>
      <c r="G3" s="5">
        <f>E3*C3</f>
        <v>1620000000</v>
      </c>
      <c r="H3" s="5">
        <f>F3*D3</f>
        <v>1440000000</v>
      </c>
      <c r="I3" s="5">
        <f>B3*E3</f>
        <v>4500000000</v>
      </c>
      <c r="J3" s="5">
        <f>B3*F3</f>
        <v>3000000000</v>
      </c>
      <c r="K3" s="5">
        <f>I3-G3</f>
        <v>2880000000</v>
      </c>
      <c r="L3" s="5">
        <f>J3-H3</f>
        <v>1560000000</v>
      </c>
      <c r="M3" s="5">
        <f>K3+L3</f>
        <v>4440000000</v>
      </c>
    </row>
    <row r="4" spans="1:13" x14ac:dyDescent="0.3">
      <c r="A4" s="5" t="s">
        <v>2</v>
      </c>
      <c r="B4" s="5">
        <f>B3*(1+$D$1)</f>
        <v>101.49999999999999</v>
      </c>
      <c r="C4" s="5">
        <f>C3*(1+$D$1)</f>
        <v>36.54</v>
      </c>
      <c r="D4" s="5">
        <f>D3*(1+$D$1)</f>
        <v>48.72</v>
      </c>
      <c r="E4" s="5">
        <f>E3*(1.05)</f>
        <v>47250000</v>
      </c>
      <c r="F4" s="5">
        <f>F3*(1.1)</f>
        <v>33000000.000000004</v>
      </c>
      <c r="G4" s="5">
        <f t="shared" ref="G4:G12" si="0">E4*C4</f>
        <v>1726515000</v>
      </c>
      <c r="H4" s="5">
        <f t="shared" ref="H4:H12" si="1">F4*D4</f>
        <v>1607760000.0000002</v>
      </c>
      <c r="I4" s="5">
        <f t="shared" ref="I4:I12" si="2">B4*E4</f>
        <v>4795874999.999999</v>
      </c>
      <c r="J4" s="5">
        <f t="shared" ref="J4:J12" si="3">B4*F4</f>
        <v>3349500000</v>
      </c>
      <c r="K4" s="5">
        <f t="shared" ref="K4:K12" si="4">I4-G4</f>
        <v>3069359999.999999</v>
      </c>
      <c r="L4" s="5">
        <f t="shared" ref="L4:L12" si="5">J4-H4</f>
        <v>1741739999.9999998</v>
      </c>
      <c r="M4" s="5">
        <f t="shared" ref="M4:M12" si="6">K4+L4</f>
        <v>4811099999.999999</v>
      </c>
    </row>
    <row r="5" spans="1:13" x14ac:dyDescent="0.3">
      <c r="A5" s="5" t="s">
        <v>3</v>
      </c>
      <c r="B5" s="5">
        <f t="shared" ref="B5:B12" si="7">B4*(1+$D$1)</f>
        <v>103.02249999999998</v>
      </c>
      <c r="C5" s="5">
        <f t="shared" ref="C5:C12" si="8">C4*(1+$D$1)</f>
        <v>37.088099999999997</v>
      </c>
      <c r="D5" s="5">
        <f t="shared" ref="D5:D12" si="9">D4*(1+$D$1)</f>
        <v>49.450799999999994</v>
      </c>
      <c r="E5" s="5">
        <f t="shared" ref="E5:E12" si="10">E4*(1.05)</f>
        <v>49612500</v>
      </c>
      <c r="F5" s="5">
        <f t="shared" ref="F5:F12" si="11">F4*(1.1)</f>
        <v>36300000.000000007</v>
      </c>
      <c r="G5" s="5">
        <f t="shared" si="0"/>
        <v>1840033361.2499998</v>
      </c>
      <c r="H5" s="5">
        <f t="shared" si="1"/>
        <v>1795064040.0000002</v>
      </c>
      <c r="I5" s="5">
        <f t="shared" si="2"/>
        <v>5111203781.249999</v>
      </c>
      <c r="J5" s="5">
        <f t="shared" si="3"/>
        <v>3739716750</v>
      </c>
      <c r="K5" s="5">
        <f t="shared" si="4"/>
        <v>3271170419.999999</v>
      </c>
      <c r="L5" s="5">
        <f t="shared" si="5"/>
        <v>1944652709.9999998</v>
      </c>
      <c r="M5" s="5">
        <f t="shared" si="6"/>
        <v>5215823129.999999</v>
      </c>
    </row>
    <row r="6" spans="1:13" x14ac:dyDescent="0.3">
      <c r="A6" s="5" t="s">
        <v>4</v>
      </c>
      <c r="B6" s="5">
        <f t="shared" si="7"/>
        <v>104.56783749999997</v>
      </c>
      <c r="C6" s="5">
        <f t="shared" si="8"/>
        <v>37.644421499999993</v>
      </c>
      <c r="D6" s="5">
        <f t="shared" si="9"/>
        <v>50.192561999999988</v>
      </c>
      <c r="E6" s="5">
        <f t="shared" si="10"/>
        <v>52093125</v>
      </c>
      <c r="F6" s="5">
        <f t="shared" si="11"/>
        <v>39930000.000000015</v>
      </c>
      <c r="G6" s="5">
        <f t="shared" si="0"/>
        <v>1961015554.752187</v>
      </c>
      <c r="H6" s="5">
        <f t="shared" si="1"/>
        <v>2004189000.6600003</v>
      </c>
      <c r="I6" s="5">
        <f t="shared" si="2"/>
        <v>5447265429.8671856</v>
      </c>
      <c r="J6" s="5">
        <f t="shared" si="3"/>
        <v>4175393751.3750005</v>
      </c>
      <c r="K6" s="5">
        <f t="shared" si="4"/>
        <v>3486249875.1149988</v>
      </c>
      <c r="L6" s="5">
        <f t="shared" si="5"/>
        <v>2171204750.7150002</v>
      </c>
      <c r="M6" s="5">
        <f t="shared" si="6"/>
        <v>5657454625.829999</v>
      </c>
    </row>
    <row r="7" spans="1:13" x14ac:dyDescent="0.3">
      <c r="A7" s="5" t="s">
        <v>5</v>
      </c>
      <c r="B7" s="5">
        <f t="shared" si="7"/>
        <v>106.13635506249996</v>
      </c>
      <c r="C7" s="5">
        <f t="shared" si="8"/>
        <v>38.209087822499988</v>
      </c>
      <c r="D7" s="5">
        <f t="shared" si="9"/>
        <v>50.94545042999998</v>
      </c>
      <c r="E7" s="5">
        <f t="shared" si="10"/>
        <v>54697781.25</v>
      </c>
      <c r="F7" s="5">
        <f t="shared" si="11"/>
        <v>43923000.000000022</v>
      </c>
      <c r="G7" s="5">
        <f t="shared" si="0"/>
        <v>2089952327.4771433</v>
      </c>
      <c r="H7" s="5">
        <f t="shared" si="1"/>
        <v>2237677019.2368903</v>
      </c>
      <c r="I7" s="5">
        <f t="shared" si="2"/>
        <v>5805423131.8809528</v>
      </c>
      <c r="J7" s="5">
        <f t="shared" si="3"/>
        <v>4661827123.4101877</v>
      </c>
      <c r="K7" s="5">
        <f t="shared" si="4"/>
        <v>3715470804.4038095</v>
      </c>
      <c r="L7" s="5">
        <f t="shared" si="5"/>
        <v>2424150104.1732974</v>
      </c>
      <c r="M7" s="5">
        <f t="shared" si="6"/>
        <v>6139620908.5771065</v>
      </c>
    </row>
    <row r="8" spans="1:13" x14ac:dyDescent="0.3">
      <c r="A8" s="5" t="s">
        <v>6</v>
      </c>
      <c r="B8" s="5">
        <f t="shared" si="7"/>
        <v>107.72840038843745</v>
      </c>
      <c r="C8" s="5">
        <f t="shared" si="8"/>
        <v>38.782224139837481</v>
      </c>
      <c r="D8" s="5">
        <f t="shared" si="9"/>
        <v>51.709632186449973</v>
      </c>
      <c r="E8" s="5">
        <f t="shared" si="10"/>
        <v>57432670.3125</v>
      </c>
      <c r="F8" s="5">
        <f t="shared" si="11"/>
        <v>48315300.00000003</v>
      </c>
      <c r="G8" s="5">
        <f t="shared" si="0"/>
        <v>2227366693.0087647</v>
      </c>
      <c r="H8" s="5">
        <f t="shared" si="1"/>
        <v>2498366391.9779878</v>
      </c>
      <c r="I8" s="5">
        <f t="shared" si="2"/>
        <v>6187129702.802125</v>
      </c>
      <c r="J8" s="5">
        <f t="shared" si="3"/>
        <v>5204929983.2874756</v>
      </c>
      <c r="K8" s="5">
        <f t="shared" si="4"/>
        <v>3959763009.7933602</v>
      </c>
      <c r="L8" s="5">
        <f t="shared" si="5"/>
        <v>2706563591.3094878</v>
      </c>
      <c r="M8" s="5">
        <f t="shared" si="6"/>
        <v>6666326601.1028481</v>
      </c>
    </row>
    <row r="9" spans="1:13" x14ac:dyDescent="0.3">
      <c r="A9" s="5" t="s">
        <v>7</v>
      </c>
      <c r="B9" s="5">
        <f t="shared" si="7"/>
        <v>109.344326394264</v>
      </c>
      <c r="C9" s="5">
        <f t="shared" si="8"/>
        <v>39.36395750193504</v>
      </c>
      <c r="D9" s="5">
        <f t="shared" si="9"/>
        <v>52.485276669246716</v>
      </c>
      <c r="E9" s="5">
        <f t="shared" si="10"/>
        <v>60304303.828125</v>
      </c>
      <c r="F9" s="5">
        <f t="shared" si="11"/>
        <v>53146830.000000037</v>
      </c>
      <c r="G9" s="5">
        <f t="shared" si="0"/>
        <v>2373816053.074091</v>
      </c>
      <c r="H9" s="5">
        <f t="shared" si="1"/>
        <v>2789426076.6434236</v>
      </c>
      <c r="I9" s="5">
        <f t="shared" si="2"/>
        <v>6593933480.761364</v>
      </c>
      <c r="J9" s="5">
        <f t="shared" si="3"/>
        <v>5811304326.3404655</v>
      </c>
      <c r="K9" s="5">
        <f t="shared" si="4"/>
        <v>4220117427.687273</v>
      </c>
      <c r="L9" s="5">
        <f t="shared" si="5"/>
        <v>3021878249.697042</v>
      </c>
      <c r="M9" s="5">
        <f t="shared" si="6"/>
        <v>7241995677.3843155</v>
      </c>
    </row>
    <row r="10" spans="1:13" x14ac:dyDescent="0.3">
      <c r="A10" s="5" t="s">
        <v>8</v>
      </c>
      <c r="B10" s="5">
        <f t="shared" si="7"/>
        <v>110.98449129017796</v>
      </c>
      <c r="C10" s="5">
        <f t="shared" si="8"/>
        <v>39.954416864464065</v>
      </c>
      <c r="D10" s="5">
        <f t="shared" si="9"/>
        <v>53.272555819285408</v>
      </c>
      <c r="E10" s="5">
        <f t="shared" si="10"/>
        <v>63319519.01953125</v>
      </c>
      <c r="F10" s="5">
        <f t="shared" si="11"/>
        <v>58461513.000000045</v>
      </c>
      <c r="G10" s="5">
        <f t="shared" si="0"/>
        <v>2529894458.5637126</v>
      </c>
      <c r="H10" s="5">
        <f t="shared" si="1"/>
        <v>3114394214.572382</v>
      </c>
      <c r="I10" s="5">
        <f t="shared" si="2"/>
        <v>7027484607.1214237</v>
      </c>
      <c r="J10" s="5">
        <f t="shared" si="3"/>
        <v>6488321280.3591299</v>
      </c>
      <c r="K10" s="5">
        <f t="shared" si="4"/>
        <v>4497590148.5577106</v>
      </c>
      <c r="L10" s="5">
        <f t="shared" si="5"/>
        <v>3373927065.7867479</v>
      </c>
      <c r="M10" s="5">
        <f t="shared" si="6"/>
        <v>7871517214.3444586</v>
      </c>
    </row>
    <row r="11" spans="1:13" x14ac:dyDescent="0.3">
      <c r="A11" s="5" t="s">
        <v>9</v>
      </c>
      <c r="B11" s="5">
        <f t="shared" si="7"/>
        <v>112.64925865953062</v>
      </c>
      <c r="C11" s="5">
        <f t="shared" si="8"/>
        <v>40.553733117431022</v>
      </c>
      <c r="D11" s="5">
        <f t="shared" si="9"/>
        <v>54.071644156574685</v>
      </c>
      <c r="E11" s="5">
        <f t="shared" si="10"/>
        <v>66485494.970507815</v>
      </c>
      <c r="F11" s="5">
        <f t="shared" si="11"/>
        <v>64307664.300000057</v>
      </c>
      <c r="G11" s="5">
        <f t="shared" si="0"/>
        <v>2696235019.2142763</v>
      </c>
      <c r="H11" s="5">
        <f t="shared" si="1"/>
        <v>3477221140.5700645</v>
      </c>
      <c r="I11" s="5">
        <f t="shared" si="2"/>
        <v>7489541720.0396566</v>
      </c>
      <c r="J11" s="5">
        <f t="shared" si="3"/>
        <v>7244210709.5209694</v>
      </c>
      <c r="K11" s="5">
        <f t="shared" si="4"/>
        <v>4793306700.8253803</v>
      </c>
      <c r="L11" s="5">
        <f t="shared" si="5"/>
        <v>3766989568.9509048</v>
      </c>
      <c r="M11" s="5">
        <f t="shared" si="6"/>
        <v>8560296269.7762852</v>
      </c>
    </row>
    <row r="12" spans="1:13" x14ac:dyDescent="0.3">
      <c r="A12" s="5" t="s">
        <v>10</v>
      </c>
      <c r="B12" s="5">
        <f t="shared" si="7"/>
        <v>114.33899753942356</v>
      </c>
      <c r="C12" s="5">
        <f t="shared" si="8"/>
        <v>41.162039114192481</v>
      </c>
      <c r="D12" s="5">
        <f t="shared" si="9"/>
        <v>54.882718818923301</v>
      </c>
      <c r="E12" s="5">
        <f t="shared" si="10"/>
        <v>69809769.719033211</v>
      </c>
      <c r="F12" s="5">
        <f t="shared" si="11"/>
        <v>70738430.730000064</v>
      </c>
      <c r="G12" s="5">
        <f t="shared" si="0"/>
        <v>2873512471.7276149</v>
      </c>
      <c r="H12" s="5">
        <f t="shared" si="1"/>
        <v>3882317403.4464769</v>
      </c>
      <c r="I12" s="5">
        <f t="shared" si="2"/>
        <v>7981979088.1322632</v>
      </c>
      <c r="J12" s="5">
        <f t="shared" si="3"/>
        <v>8088161257.1801615</v>
      </c>
      <c r="K12" s="5">
        <f t="shared" si="4"/>
        <v>5108466616.4046478</v>
      </c>
      <c r="L12" s="5">
        <f t="shared" si="5"/>
        <v>4205843853.7336845</v>
      </c>
      <c r="M12" s="5">
        <f t="shared" si="6"/>
        <v>9314310470.1383324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L13" sqref="L13"/>
    </sheetView>
  </sheetViews>
  <sheetFormatPr defaultRowHeight="14.4" x14ac:dyDescent="0.3"/>
  <cols>
    <col min="1" max="1" width="17.44140625" customWidth="1"/>
    <col min="2" max="2" width="15.5546875" customWidth="1"/>
    <col min="3" max="3" width="18.88671875" customWidth="1"/>
    <col min="4" max="4" width="14.88671875" bestFit="1" customWidth="1"/>
    <col min="5" max="5" width="15.109375" customWidth="1"/>
    <col min="6" max="6" width="23.33203125" customWidth="1"/>
    <col min="7" max="7" width="14.88671875" bestFit="1" customWidth="1"/>
  </cols>
  <sheetData>
    <row r="1" spans="1:7" ht="28.8" customHeight="1" x14ac:dyDescent="0.3">
      <c r="A1" s="31" t="s">
        <v>59</v>
      </c>
      <c r="B1" s="31"/>
    </row>
    <row r="5" spans="1:7" x14ac:dyDescent="0.3">
      <c r="A5" s="21" t="s">
        <v>37</v>
      </c>
      <c r="B5" s="21" t="s">
        <v>51</v>
      </c>
      <c r="C5" s="21" t="s">
        <v>52</v>
      </c>
      <c r="D5" s="21" t="s">
        <v>16</v>
      </c>
      <c r="E5" s="21" t="s">
        <v>53</v>
      </c>
      <c r="F5" s="21" t="s">
        <v>54</v>
      </c>
      <c r="G5" s="21" t="s">
        <v>55</v>
      </c>
    </row>
    <row r="6" spans="1:7" x14ac:dyDescent="0.3">
      <c r="A6">
        <v>1</v>
      </c>
      <c r="B6" s="2">
        <v>5000000</v>
      </c>
      <c r="C6" s="23">
        <v>50</v>
      </c>
      <c r="D6" s="38">
        <f>B6*C6</f>
        <v>250000000</v>
      </c>
      <c r="E6" s="23">
        <v>28.8</v>
      </c>
      <c r="F6" s="23">
        <f>E6*B6</f>
        <v>144000000</v>
      </c>
      <c r="G6" s="23">
        <f>D6-F6</f>
        <v>106000000</v>
      </c>
    </row>
    <row r="7" spans="1:7" x14ac:dyDescent="0.3">
      <c r="A7">
        <v>2</v>
      </c>
      <c r="B7" s="22">
        <f>B6*(1+$B$18)</f>
        <v>5400000</v>
      </c>
      <c r="C7" s="23">
        <f>$C$6*(1+$B$19)^A7</f>
        <v>51.51124999999999</v>
      </c>
      <c r="D7" s="38">
        <f t="shared" ref="D7:D15" si="0">B7*C7</f>
        <v>278160749.99999994</v>
      </c>
      <c r="E7" s="23">
        <f>$E$6*(1+$B$19)^A7</f>
        <v>29.670479999999994</v>
      </c>
      <c r="F7" s="23">
        <f t="shared" ref="F7:F15" si="1">E7*B7</f>
        <v>160220591.99999997</v>
      </c>
      <c r="G7" s="23">
        <f t="shared" ref="G7:G15" si="2">D7-F7</f>
        <v>117940157.99999997</v>
      </c>
    </row>
    <row r="8" spans="1:7" x14ac:dyDescent="0.3">
      <c r="A8">
        <v>3</v>
      </c>
      <c r="B8" s="22">
        <f t="shared" ref="B8:B15" si="3">B7*(1+$B$18)</f>
        <v>5832000</v>
      </c>
      <c r="C8" s="23">
        <f t="shared" ref="C8:C15" si="4">$C$6*(1+$B$19)^A8</f>
        <v>52.283918749999984</v>
      </c>
      <c r="D8" s="38">
        <f t="shared" si="0"/>
        <v>304919814.14999992</v>
      </c>
      <c r="E8" s="23">
        <f t="shared" ref="E8:E15" si="5">$E$6*(1+$B$19)^A8</f>
        <v>30.115537199999988</v>
      </c>
      <c r="F8" s="23">
        <f t="shared" si="1"/>
        <v>175633812.95039994</v>
      </c>
      <c r="G8" s="23">
        <f t="shared" si="2"/>
        <v>129286001.19959998</v>
      </c>
    </row>
    <row r="9" spans="1:7" x14ac:dyDescent="0.3">
      <c r="A9">
        <v>4</v>
      </c>
      <c r="B9" s="22">
        <f t="shared" si="3"/>
        <v>6298560</v>
      </c>
      <c r="C9" s="23">
        <f t="shared" si="4"/>
        <v>53.068177531249972</v>
      </c>
      <c r="D9" s="38">
        <f t="shared" si="0"/>
        <v>334253100.2712298</v>
      </c>
      <c r="E9" s="23">
        <f t="shared" si="5"/>
        <v>30.567270257999983</v>
      </c>
      <c r="F9" s="23">
        <f t="shared" si="1"/>
        <v>192529785.75622836</v>
      </c>
      <c r="G9" s="23">
        <f t="shared" si="2"/>
        <v>141723314.51500145</v>
      </c>
    </row>
    <row r="10" spans="1:7" x14ac:dyDescent="0.3">
      <c r="A10">
        <v>5</v>
      </c>
      <c r="B10" s="22">
        <f t="shared" si="3"/>
        <v>6802444.8000000007</v>
      </c>
      <c r="C10" s="23">
        <f>$C$6*(1+$B$19)^A10</f>
        <v>53.864200194218711</v>
      </c>
      <c r="D10" s="38">
        <f t="shared" si="0"/>
        <v>366408248.51732212</v>
      </c>
      <c r="E10" s="23">
        <f>$E$6*(1+$B$19)^A10</f>
        <v>31.025779311869979</v>
      </c>
      <c r="F10" s="23">
        <f t="shared" si="1"/>
        <v>211051151.14597753</v>
      </c>
      <c r="G10" s="23">
        <f t="shared" si="2"/>
        <v>155357097.3713446</v>
      </c>
    </row>
    <row r="11" spans="1:7" x14ac:dyDescent="0.3">
      <c r="A11">
        <v>6</v>
      </c>
      <c r="B11" s="22">
        <f t="shared" si="3"/>
        <v>7346640.3840000015</v>
      </c>
      <c r="C11" s="23">
        <f t="shared" si="4"/>
        <v>54.672163197131987</v>
      </c>
      <c r="D11" s="38">
        <f t="shared" si="0"/>
        <v>401656722.02468848</v>
      </c>
      <c r="E11" s="23">
        <f t="shared" si="5"/>
        <v>31.491166001548024</v>
      </c>
      <c r="F11" s="23">
        <f t="shared" si="1"/>
        <v>231354271.88622057</v>
      </c>
      <c r="G11" s="23">
        <f t="shared" si="2"/>
        <v>170302450.13846791</v>
      </c>
    </row>
    <row r="12" spans="1:7" x14ac:dyDescent="0.3">
      <c r="A12">
        <v>7</v>
      </c>
      <c r="B12" s="22">
        <f t="shared" si="3"/>
        <v>7934371.6147200018</v>
      </c>
      <c r="C12" s="23">
        <f t="shared" si="4"/>
        <v>55.492245645088957</v>
      </c>
      <c r="D12" s="38">
        <f t="shared" si="0"/>
        <v>440296098.68346345</v>
      </c>
      <c r="E12" s="23">
        <f t="shared" si="5"/>
        <v>31.963533491571241</v>
      </c>
      <c r="F12" s="23">
        <f t="shared" si="1"/>
        <v>253610552.84167495</v>
      </c>
      <c r="G12" s="23">
        <f t="shared" si="2"/>
        <v>186685545.8417885</v>
      </c>
    </row>
    <row r="13" spans="1:7" x14ac:dyDescent="0.3">
      <c r="A13">
        <v>8</v>
      </c>
      <c r="B13" s="22">
        <f t="shared" si="3"/>
        <v>8569121.3438976035</v>
      </c>
      <c r="C13" s="23">
        <f t="shared" si="4"/>
        <v>56.324629329765287</v>
      </c>
      <c r="D13" s="38">
        <f t="shared" si="0"/>
        <v>482652583.3768127</v>
      </c>
      <c r="E13" s="23">
        <f t="shared" si="5"/>
        <v>32.442986493944808</v>
      </c>
      <c r="F13" s="23">
        <f t="shared" si="1"/>
        <v>278007888.02504414</v>
      </c>
      <c r="G13" s="23">
        <f t="shared" si="2"/>
        <v>204644695.35176855</v>
      </c>
    </row>
    <row r="14" spans="1:7" x14ac:dyDescent="0.3">
      <c r="A14">
        <v>9</v>
      </c>
      <c r="B14" s="22">
        <f t="shared" si="3"/>
        <v>9254651.0514094122</v>
      </c>
      <c r="C14" s="23">
        <f t="shared" si="4"/>
        <v>57.169498769711758</v>
      </c>
      <c r="D14" s="38">
        <f t="shared" si="0"/>
        <v>529083761.89766204</v>
      </c>
      <c r="E14" s="23">
        <f t="shared" si="5"/>
        <v>32.929631291353971</v>
      </c>
      <c r="F14" s="23">
        <f t="shared" si="1"/>
        <v>304752246.85305333</v>
      </c>
      <c r="G14" s="23">
        <f t="shared" si="2"/>
        <v>224331515.04460871</v>
      </c>
    </row>
    <row r="15" spans="1:7" x14ac:dyDescent="0.3">
      <c r="A15">
        <v>10</v>
      </c>
      <c r="B15" s="22">
        <f t="shared" si="3"/>
        <v>9995023.1355221663</v>
      </c>
      <c r="C15" s="23">
        <f t="shared" si="4"/>
        <v>58.02704125125743</v>
      </c>
      <c r="D15" s="38">
        <f t="shared" si="0"/>
        <v>579981619.79221714</v>
      </c>
      <c r="E15" s="23">
        <f t="shared" si="5"/>
        <v>33.423575760724276</v>
      </c>
      <c r="F15" s="23">
        <f t="shared" si="1"/>
        <v>334069413.00031704</v>
      </c>
      <c r="G15" s="23">
        <f t="shared" si="2"/>
        <v>245912206.7919001</v>
      </c>
    </row>
    <row r="16" spans="1:7" x14ac:dyDescent="0.3">
      <c r="G16" s="37"/>
    </row>
    <row r="17" spans="1:2" x14ac:dyDescent="0.3">
      <c r="A17" s="32" t="s">
        <v>56</v>
      </c>
      <c r="B17" s="33">
        <v>5000000</v>
      </c>
    </row>
    <row r="18" spans="1:2" x14ac:dyDescent="0.3">
      <c r="A18" s="32" t="s">
        <v>57</v>
      </c>
      <c r="B18" s="34">
        <v>0.08</v>
      </c>
    </row>
    <row r="19" spans="1:2" x14ac:dyDescent="0.3">
      <c r="A19" s="32" t="s">
        <v>58</v>
      </c>
      <c r="B19" s="35">
        <v>1.4999999999999999E-2</v>
      </c>
    </row>
    <row r="20" spans="1:2" x14ac:dyDescent="0.3">
      <c r="A20" s="32" t="s">
        <v>53</v>
      </c>
      <c r="B20" s="36">
        <f>60%*48</f>
        <v>28.799999999999997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workbookViewId="0">
      <selection activeCell="M14" sqref="M14"/>
    </sheetView>
  </sheetViews>
  <sheetFormatPr defaultRowHeight="14.4" x14ac:dyDescent="0.3"/>
  <cols>
    <col min="2" max="2" width="13.109375" bestFit="1" customWidth="1"/>
    <col min="3" max="3" width="18.109375" customWidth="1"/>
    <col min="4" max="4" width="24.109375" customWidth="1"/>
  </cols>
  <sheetData>
    <row r="2" spans="2:5" x14ac:dyDescent="0.3">
      <c r="B2" s="17" t="s">
        <v>48</v>
      </c>
      <c r="C2" s="18">
        <v>600000000</v>
      </c>
    </row>
    <row r="3" spans="2:5" x14ac:dyDescent="0.3">
      <c r="B3" s="17" t="s">
        <v>49</v>
      </c>
      <c r="C3" s="19">
        <v>1.4999999999999999E-2</v>
      </c>
    </row>
    <row r="5" spans="2:5" x14ac:dyDescent="0.3">
      <c r="B5" s="17" t="s">
        <v>50</v>
      </c>
      <c r="C5" s="17" t="s">
        <v>37</v>
      </c>
      <c r="D5" s="17" t="s">
        <v>48</v>
      </c>
    </row>
    <row r="6" spans="2:5" x14ac:dyDescent="0.3">
      <c r="B6" s="17">
        <v>0</v>
      </c>
      <c r="C6" s="17">
        <v>1</v>
      </c>
      <c r="D6" s="20">
        <f>((1+$C$3)^B6)*$C$2</f>
        <v>600000000</v>
      </c>
      <c r="E6">
        <f>65%*1.1</f>
        <v>0.71500000000000008</v>
      </c>
    </row>
    <row r="7" spans="2:5" x14ac:dyDescent="0.3">
      <c r="B7" s="17">
        <v>1</v>
      </c>
      <c r="C7" s="17">
        <v>2</v>
      </c>
      <c r="D7" s="20">
        <f t="shared" ref="D7:D15" si="0">((1+$C$3)^B7)*$C$2</f>
        <v>609000000</v>
      </c>
      <c r="E7">
        <f>E6*1.1</f>
        <v>0.7865000000000002</v>
      </c>
    </row>
    <row r="8" spans="2:5" x14ac:dyDescent="0.3">
      <c r="B8" s="17">
        <v>2</v>
      </c>
      <c r="C8" s="17">
        <v>3</v>
      </c>
      <c r="D8" s="20">
        <f t="shared" si="0"/>
        <v>618134999.99999988</v>
      </c>
      <c r="E8">
        <f t="shared" ref="E8:E15" si="1">E7*1.1</f>
        <v>0.86515000000000031</v>
      </c>
    </row>
    <row r="9" spans="2:5" x14ac:dyDescent="0.3">
      <c r="B9" s="17">
        <v>3</v>
      </c>
      <c r="C9" s="17">
        <v>4</v>
      </c>
      <c r="D9" s="20">
        <f t="shared" si="0"/>
        <v>627407024.99999976</v>
      </c>
      <c r="E9">
        <f t="shared" si="1"/>
        <v>0.95166500000000043</v>
      </c>
    </row>
    <row r="10" spans="2:5" x14ac:dyDescent="0.3">
      <c r="B10" s="17">
        <v>4</v>
      </c>
      <c r="C10" s="17">
        <v>5</v>
      </c>
      <c r="D10" s="20">
        <f t="shared" si="0"/>
        <v>636818130.37499964</v>
      </c>
      <c r="E10">
        <f t="shared" si="1"/>
        <v>1.0468315000000006</v>
      </c>
    </row>
    <row r="11" spans="2:5" x14ac:dyDescent="0.3">
      <c r="B11" s="17">
        <v>5</v>
      </c>
      <c r="C11" s="17">
        <v>6</v>
      </c>
      <c r="D11" s="20">
        <f t="shared" si="0"/>
        <v>646370402.33062458</v>
      </c>
      <c r="E11">
        <f t="shared" si="1"/>
        <v>1.1515146500000006</v>
      </c>
    </row>
    <row r="12" spans="2:5" x14ac:dyDescent="0.3">
      <c r="B12" s="17">
        <v>6</v>
      </c>
      <c r="C12" s="17">
        <v>7</v>
      </c>
      <c r="D12" s="20">
        <f t="shared" si="0"/>
        <v>656065958.36558378</v>
      </c>
      <c r="E12">
        <f t="shared" si="1"/>
        <v>1.2666661150000007</v>
      </c>
    </row>
    <row r="13" spans="2:5" x14ac:dyDescent="0.3">
      <c r="B13" s="17">
        <v>7</v>
      </c>
      <c r="C13" s="17">
        <v>8</v>
      </c>
      <c r="D13" s="20">
        <f t="shared" si="0"/>
        <v>665906947.74106741</v>
      </c>
      <c r="E13">
        <f t="shared" si="1"/>
        <v>1.3933327265000008</v>
      </c>
    </row>
    <row r="14" spans="2:5" x14ac:dyDescent="0.3">
      <c r="B14" s="17">
        <v>8</v>
      </c>
      <c r="C14" s="17">
        <v>9</v>
      </c>
      <c r="D14" s="20">
        <f t="shared" si="0"/>
        <v>675895551.95718348</v>
      </c>
      <c r="E14">
        <f t="shared" si="1"/>
        <v>1.5326659991500011</v>
      </c>
    </row>
    <row r="15" spans="2:5" x14ac:dyDescent="0.3">
      <c r="B15" s="17">
        <v>9</v>
      </c>
      <c r="C15" s="17">
        <v>10</v>
      </c>
      <c r="D15" s="20">
        <f t="shared" si="0"/>
        <v>686033985.23654103</v>
      </c>
      <c r="E15">
        <f t="shared" si="1"/>
        <v>1.6859325990650014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B4" sqref="B4"/>
    </sheetView>
  </sheetViews>
  <sheetFormatPr defaultColWidth="9.109375" defaultRowHeight="14.4" x14ac:dyDescent="0.3"/>
  <cols>
    <col min="1" max="1" width="14.44140625" style="1" bestFit="1" customWidth="1"/>
    <col min="2" max="2" width="14.6640625" style="1" customWidth="1"/>
    <col min="3" max="3" width="18.6640625" style="1" customWidth="1"/>
    <col min="4" max="4" width="16.5546875" style="1" customWidth="1"/>
    <col min="5" max="16384" width="9.109375" style="1"/>
  </cols>
  <sheetData>
    <row r="1" spans="1:4" ht="28.8" x14ac:dyDescent="0.3">
      <c r="A1" s="6">
        <v>400000000</v>
      </c>
      <c r="B1" s="6" t="s">
        <v>62</v>
      </c>
      <c r="C1" s="6" t="s">
        <v>63</v>
      </c>
    </row>
    <row r="2" spans="1:4" x14ac:dyDescent="0.3">
      <c r="A2" s="6"/>
      <c r="B2" s="6">
        <v>0.05</v>
      </c>
      <c r="C2" s="6">
        <v>0.1</v>
      </c>
    </row>
    <row r="3" spans="1:4" ht="57.6" x14ac:dyDescent="0.3">
      <c r="A3" s="6" t="s">
        <v>60</v>
      </c>
      <c r="B3" s="6" t="s">
        <v>66</v>
      </c>
      <c r="C3" s="6" t="s">
        <v>61</v>
      </c>
      <c r="D3" s="1" t="s">
        <v>64</v>
      </c>
    </row>
    <row r="4" spans="1:4" x14ac:dyDescent="0.3">
      <c r="A4" s="24">
        <v>0</v>
      </c>
      <c r="B4" s="6">
        <v>40000000</v>
      </c>
      <c r="C4" s="6">
        <v>4000000</v>
      </c>
      <c r="D4" s="1">
        <f>C4+B4</f>
        <v>44000000</v>
      </c>
    </row>
    <row r="5" spans="1:4" x14ac:dyDescent="0.3">
      <c r="A5" s="24">
        <v>1</v>
      </c>
      <c r="B5" s="6">
        <f t="shared" ref="B5:B14" si="0">B4*(1+$B$2)</f>
        <v>42000000</v>
      </c>
      <c r="C5" s="6">
        <f>C4*(1+$C$2)</f>
        <v>4400000</v>
      </c>
      <c r="D5" s="1">
        <f t="shared" ref="D5:D14" si="1">C5+B5</f>
        <v>46400000</v>
      </c>
    </row>
    <row r="6" spans="1:4" x14ac:dyDescent="0.3">
      <c r="A6" s="24">
        <v>2</v>
      </c>
      <c r="B6" s="6">
        <f t="shared" si="0"/>
        <v>44100000</v>
      </c>
      <c r="C6" s="6">
        <f t="shared" ref="C6:C14" si="2">C5*(1+$C$2)</f>
        <v>4840000</v>
      </c>
      <c r="D6" s="1">
        <f t="shared" si="1"/>
        <v>48940000</v>
      </c>
    </row>
    <row r="7" spans="1:4" x14ac:dyDescent="0.3">
      <c r="A7" s="24">
        <v>3</v>
      </c>
      <c r="B7" s="6">
        <f t="shared" si="0"/>
        <v>46305000</v>
      </c>
      <c r="C7" s="6">
        <f t="shared" si="2"/>
        <v>5324000</v>
      </c>
      <c r="D7" s="1">
        <f t="shared" si="1"/>
        <v>51629000</v>
      </c>
    </row>
    <row r="8" spans="1:4" x14ac:dyDescent="0.3">
      <c r="A8" s="24">
        <v>4</v>
      </c>
      <c r="B8" s="6">
        <f t="shared" si="0"/>
        <v>48620250</v>
      </c>
      <c r="C8" s="6">
        <f t="shared" si="2"/>
        <v>5856400.0000000009</v>
      </c>
      <c r="D8" s="1">
        <f t="shared" si="1"/>
        <v>54476650</v>
      </c>
    </row>
    <row r="9" spans="1:4" x14ac:dyDescent="0.3">
      <c r="A9" s="24">
        <v>5</v>
      </c>
      <c r="B9" s="6">
        <f t="shared" si="0"/>
        <v>51051262.5</v>
      </c>
      <c r="C9" s="6">
        <f t="shared" si="2"/>
        <v>6442040.0000000019</v>
      </c>
      <c r="D9" s="1">
        <f t="shared" si="1"/>
        <v>57493302.5</v>
      </c>
    </row>
    <row r="10" spans="1:4" x14ac:dyDescent="0.3">
      <c r="A10" s="24">
        <v>6</v>
      </c>
      <c r="B10" s="6">
        <f t="shared" si="0"/>
        <v>53603825.625</v>
      </c>
      <c r="C10" s="6">
        <f t="shared" si="2"/>
        <v>7086244.0000000028</v>
      </c>
      <c r="D10" s="1">
        <f t="shared" si="1"/>
        <v>60690069.625</v>
      </c>
    </row>
    <row r="11" spans="1:4" x14ac:dyDescent="0.3">
      <c r="A11" s="24">
        <v>7</v>
      </c>
      <c r="B11" s="6">
        <f t="shared" si="0"/>
        <v>56284016.90625</v>
      </c>
      <c r="C11" s="6">
        <f t="shared" si="2"/>
        <v>7794868.4000000041</v>
      </c>
      <c r="D11" s="1">
        <f t="shared" si="1"/>
        <v>64078885.306250006</v>
      </c>
    </row>
    <row r="12" spans="1:4" x14ac:dyDescent="0.3">
      <c r="A12" s="24">
        <v>8</v>
      </c>
      <c r="B12" s="6">
        <f t="shared" si="0"/>
        <v>59098217.751562506</v>
      </c>
      <c r="C12" s="6">
        <f t="shared" si="2"/>
        <v>8574355.2400000058</v>
      </c>
      <c r="D12" s="1">
        <f t="shared" si="1"/>
        <v>67672572.991562515</v>
      </c>
    </row>
    <row r="13" spans="1:4" x14ac:dyDescent="0.3">
      <c r="A13" s="24">
        <v>9</v>
      </c>
      <c r="B13" s="6">
        <f t="shared" si="0"/>
        <v>62053128.639140636</v>
      </c>
      <c r="C13" s="6">
        <f t="shared" si="2"/>
        <v>9431790.7640000079</v>
      </c>
      <c r="D13" s="1">
        <f t="shared" si="1"/>
        <v>71484919.403140649</v>
      </c>
    </row>
    <row r="14" spans="1:4" x14ac:dyDescent="0.3">
      <c r="A14" s="24">
        <v>10</v>
      </c>
      <c r="B14" s="6">
        <f t="shared" si="0"/>
        <v>65155785.071097672</v>
      </c>
      <c r="C14" s="6">
        <f t="shared" si="2"/>
        <v>10374969.84040001</v>
      </c>
      <c r="D14" s="1">
        <f t="shared" si="1"/>
        <v>75530754.911497682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I7" sqref="I7"/>
    </sheetView>
  </sheetViews>
  <sheetFormatPr defaultRowHeight="14.4" x14ac:dyDescent="0.3"/>
  <cols>
    <col min="1" max="2" width="15.5546875" bestFit="1" customWidth="1"/>
    <col min="7" max="7" width="17.6640625" customWidth="1"/>
  </cols>
  <sheetData>
    <row r="1" spans="1:7" ht="28.8" x14ac:dyDescent="0.3">
      <c r="A1" s="25" t="s">
        <v>65</v>
      </c>
    </row>
    <row r="2" spans="1:7" x14ac:dyDescent="0.3">
      <c r="A2" t="s">
        <v>46</v>
      </c>
      <c r="F2" t="s">
        <v>45</v>
      </c>
    </row>
    <row r="3" spans="1:7" x14ac:dyDescent="0.3">
      <c r="A3" t="s">
        <v>1</v>
      </c>
      <c r="B3" s="16">
        <f>500000000*(1+0.05)</f>
        <v>525000000</v>
      </c>
      <c r="F3" t="s">
        <v>1</v>
      </c>
      <c r="G3" s="16">
        <f t="shared" ref="G3:G12" si="0">B3*(1+0.15)</f>
        <v>603750000</v>
      </c>
    </row>
    <row r="4" spans="1:7" x14ac:dyDescent="0.3">
      <c r="A4" t="s">
        <v>2</v>
      </c>
      <c r="B4" s="16">
        <f t="shared" ref="B4:B12" si="1">B3*(1+0.05)</f>
        <v>551250000</v>
      </c>
      <c r="F4" t="s">
        <v>2</v>
      </c>
      <c r="G4" s="16">
        <f t="shared" si="0"/>
        <v>633937500</v>
      </c>
    </row>
    <row r="5" spans="1:7" x14ac:dyDescent="0.3">
      <c r="A5" t="s">
        <v>3</v>
      </c>
      <c r="B5" s="16">
        <f t="shared" si="1"/>
        <v>578812500</v>
      </c>
      <c r="F5" t="s">
        <v>3</v>
      </c>
      <c r="G5" s="16">
        <f t="shared" si="0"/>
        <v>665634375</v>
      </c>
    </row>
    <row r="6" spans="1:7" x14ac:dyDescent="0.3">
      <c r="A6" t="s">
        <v>4</v>
      </c>
      <c r="B6" s="16">
        <f t="shared" si="1"/>
        <v>607753125</v>
      </c>
      <c r="F6" t="s">
        <v>4</v>
      </c>
      <c r="G6" s="16">
        <f t="shared" si="0"/>
        <v>698916093.75</v>
      </c>
    </row>
    <row r="7" spans="1:7" x14ac:dyDescent="0.3">
      <c r="A7" t="s">
        <v>5</v>
      </c>
      <c r="B7" s="16">
        <f t="shared" si="1"/>
        <v>638140781.25</v>
      </c>
      <c r="F7" t="s">
        <v>5</v>
      </c>
      <c r="G7" s="16">
        <f t="shared" si="0"/>
        <v>733861898.4375</v>
      </c>
    </row>
    <row r="8" spans="1:7" x14ac:dyDescent="0.3">
      <c r="A8" t="s">
        <v>6</v>
      </c>
      <c r="B8" s="16">
        <f t="shared" si="1"/>
        <v>670047820.3125</v>
      </c>
      <c r="F8" t="s">
        <v>6</v>
      </c>
      <c r="G8" s="16">
        <f t="shared" si="0"/>
        <v>770554993.359375</v>
      </c>
    </row>
    <row r="9" spans="1:7" x14ac:dyDescent="0.3">
      <c r="A9" t="s">
        <v>7</v>
      </c>
      <c r="B9" s="16">
        <f t="shared" si="1"/>
        <v>703550211.328125</v>
      </c>
      <c r="F9" t="s">
        <v>7</v>
      </c>
      <c r="G9" s="16">
        <f t="shared" si="0"/>
        <v>809082743.02734363</v>
      </c>
    </row>
    <row r="10" spans="1:7" x14ac:dyDescent="0.3">
      <c r="A10" t="s">
        <v>8</v>
      </c>
      <c r="B10" s="16">
        <f t="shared" si="1"/>
        <v>738727721.89453125</v>
      </c>
      <c r="F10" t="s">
        <v>8</v>
      </c>
      <c r="G10" s="16">
        <f t="shared" si="0"/>
        <v>849536880.17871082</v>
      </c>
    </row>
    <row r="11" spans="1:7" x14ac:dyDescent="0.3">
      <c r="A11" t="s">
        <v>9</v>
      </c>
      <c r="B11" s="16">
        <f t="shared" si="1"/>
        <v>775664107.98925781</v>
      </c>
      <c r="F11" t="s">
        <v>9</v>
      </c>
      <c r="G11" s="16">
        <f t="shared" si="0"/>
        <v>892013724.18764639</v>
      </c>
    </row>
    <row r="12" spans="1:7" x14ac:dyDescent="0.3">
      <c r="A12" t="s">
        <v>10</v>
      </c>
      <c r="B12" s="16">
        <f t="shared" si="1"/>
        <v>814447313.38872075</v>
      </c>
      <c r="F12" t="s">
        <v>10</v>
      </c>
      <c r="G12" s="16">
        <f t="shared" si="0"/>
        <v>936614410.3970288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J17" sqref="J17"/>
    </sheetView>
  </sheetViews>
  <sheetFormatPr defaultColWidth="9.33203125" defaultRowHeight="14.4" x14ac:dyDescent="0.3"/>
  <cols>
    <col min="1" max="1" width="13.6640625" customWidth="1"/>
    <col min="2" max="2" width="4.88671875" bestFit="1" customWidth="1"/>
    <col min="3" max="3" width="21.109375" bestFit="1" customWidth="1"/>
    <col min="4" max="4" width="15.6640625" customWidth="1"/>
    <col min="5" max="5" width="9.44140625" customWidth="1"/>
    <col min="6" max="6" width="27.109375" bestFit="1" customWidth="1"/>
    <col min="7" max="7" width="17.5546875" bestFit="1" customWidth="1"/>
    <col min="9" max="9" width="11.6640625" bestFit="1" customWidth="1"/>
    <col min="10" max="10" width="11" bestFit="1" customWidth="1"/>
  </cols>
  <sheetData>
    <row r="1" spans="1:7" x14ac:dyDescent="0.3">
      <c r="A1" t="s">
        <v>47</v>
      </c>
      <c r="F1" t="s">
        <v>31</v>
      </c>
    </row>
    <row r="2" spans="1:7" x14ac:dyDescent="0.3">
      <c r="A2" t="s">
        <v>41</v>
      </c>
      <c r="C2" t="s">
        <v>30</v>
      </c>
      <c r="D2" s="23">
        <v>30000000</v>
      </c>
    </row>
    <row r="3" spans="1:7" x14ac:dyDescent="0.3">
      <c r="C3" t="s">
        <v>32</v>
      </c>
      <c r="D3">
        <v>0.03</v>
      </c>
      <c r="F3" t="s">
        <v>33</v>
      </c>
      <c r="G3">
        <v>87.5</v>
      </c>
    </row>
    <row r="4" spans="1:7" x14ac:dyDescent="0.3">
      <c r="F4" t="s">
        <v>35</v>
      </c>
      <c r="G4">
        <v>251430000</v>
      </c>
    </row>
    <row r="5" spans="1:7" x14ac:dyDescent="0.3">
      <c r="A5" t="s">
        <v>36</v>
      </c>
      <c r="B5" t="s">
        <v>37</v>
      </c>
      <c r="C5" t="s">
        <v>38</v>
      </c>
      <c r="F5" t="s">
        <v>39</v>
      </c>
      <c r="G5">
        <f>G4/1000000</f>
        <v>251.43</v>
      </c>
    </row>
    <row r="6" spans="1:7" x14ac:dyDescent="0.3">
      <c r="A6">
        <v>0</v>
      </c>
      <c r="B6">
        <v>1</v>
      </c>
      <c r="C6" s="23">
        <f t="shared" ref="C6:C16" si="0">((1+$D$3)^A6)*$D$2</f>
        <v>30000000</v>
      </c>
    </row>
    <row r="7" spans="1:7" x14ac:dyDescent="0.3">
      <c r="A7">
        <v>1</v>
      </c>
      <c r="B7">
        <v>2</v>
      </c>
      <c r="C7" s="23">
        <f t="shared" si="0"/>
        <v>30900000</v>
      </c>
      <c r="F7" t="s">
        <v>40</v>
      </c>
      <c r="G7">
        <f>G4*G3</f>
        <v>22000125000</v>
      </c>
    </row>
    <row r="8" spans="1:7" x14ac:dyDescent="0.3">
      <c r="A8">
        <v>2</v>
      </c>
      <c r="B8">
        <v>3</v>
      </c>
      <c r="C8" s="23">
        <f t="shared" si="0"/>
        <v>31827000</v>
      </c>
    </row>
    <row r="9" spans="1:7" x14ac:dyDescent="0.3">
      <c r="A9">
        <v>3</v>
      </c>
      <c r="B9">
        <v>4</v>
      </c>
      <c r="C9" s="23">
        <f t="shared" si="0"/>
        <v>32781810</v>
      </c>
      <c r="F9" t="s">
        <v>34</v>
      </c>
      <c r="G9">
        <v>2432000000</v>
      </c>
    </row>
    <row r="10" spans="1:7" x14ac:dyDescent="0.3">
      <c r="C10" s="23"/>
    </row>
    <row r="11" spans="1:7" x14ac:dyDescent="0.3">
      <c r="A11">
        <v>4</v>
      </c>
      <c r="B11">
        <v>5</v>
      </c>
      <c r="C11" s="23">
        <f t="shared" si="0"/>
        <v>33765264.299999997</v>
      </c>
    </row>
    <row r="12" spans="1:7" x14ac:dyDescent="0.3">
      <c r="A12">
        <v>5</v>
      </c>
      <c r="B12">
        <v>6</v>
      </c>
      <c r="C12" s="23">
        <f t="shared" si="0"/>
        <v>34778222.228999995</v>
      </c>
    </row>
    <row r="13" spans="1:7" x14ac:dyDescent="0.3">
      <c r="A13">
        <v>6</v>
      </c>
      <c r="B13">
        <v>7</v>
      </c>
      <c r="C13" s="23">
        <f t="shared" si="0"/>
        <v>35821568.89587</v>
      </c>
    </row>
    <row r="14" spans="1:7" x14ac:dyDescent="0.3">
      <c r="A14">
        <v>7</v>
      </c>
      <c r="B14">
        <v>8</v>
      </c>
      <c r="C14" s="23">
        <f t="shared" si="0"/>
        <v>36896215.962746099</v>
      </c>
    </row>
    <row r="15" spans="1:7" x14ac:dyDescent="0.3">
      <c r="A15">
        <v>8</v>
      </c>
      <c r="B15">
        <v>9</v>
      </c>
      <c r="C15" s="23">
        <f t="shared" si="0"/>
        <v>38003102.441628478</v>
      </c>
    </row>
    <row r="16" spans="1:7" x14ac:dyDescent="0.3">
      <c r="A16">
        <v>9</v>
      </c>
      <c r="B16">
        <v>10</v>
      </c>
      <c r="C16" s="23">
        <f t="shared" si="0"/>
        <v>39143195.514877334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tabSelected="1" workbookViewId="0">
      <selection activeCell="K30" sqref="K30"/>
    </sheetView>
  </sheetViews>
  <sheetFormatPr defaultRowHeight="14.4" x14ac:dyDescent="0.3"/>
  <cols>
    <col min="2" max="2" width="15.5546875" customWidth="1"/>
  </cols>
  <sheetData>
    <row r="2" spans="1:2" x14ac:dyDescent="0.3">
      <c r="A2" t="s">
        <v>1</v>
      </c>
      <c r="B2" s="16">
        <f>30000000*(1+0.03)</f>
        <v>30900000</v>
      </c>
    </row>
    <row r="3" spans="1:2" x14ac:dyDescent="0.3">
      <c r="A3" t="s">
        <v>2</v>
      </c>
      <c r="B3" s="16">
        <f>B2*(1+0.03)</f>
        <v>31827000</v>
      </c>
    </row>
    <row r="4" spans="1:2" x14ac:dyDescent="0.3">
      <c r="A4" t="s">
        <v>3</v>
      </c>
      <c r="B4" s="16">
        <f t="shared" ref="B4:B11" si="0">B3*(1+0.03)</f>
        <v>32781810</v>
      </c>
    </row>
    <row r="5" spans="1:2" x14ac:dyDescent="0.3">
      <c r="A5" t="s">
        <v>4</v>
      </c>
      <c r="B5" s="16">
        <f t="shared" si="0"/>
        <v>33765264.300000004</v>
      </c>
    </row>
    <row r="6" spans="1:2" x14ac:dyDescent="0.3">
      <c r="A6" t="s">
        <v>5</v>
      </c>
      <c r="B6" s="16">
        <f t="shared" si="0"/>
        <v>34778222.229000002</v>
      </c>
    </row>
    <row r="7" spans="1:2" x14ac:dyDescent="0.3">
      <c r="A7" t="s">
        <v>6</v>
      </c>
      <c r="B7" s="16">
        <f t="shared" si="0"/>
        <v>35821568.89587</v>
      </c>
    </row>
    <row r="8" spans="1:2" x14ac:dyDescent="0.3">
      <c r="A8" t="s">
        <v>7</v>
      </c>
      <c r="B8" s="16">
        <f t="shared" si="0"/>
        <v>36896215.962746099</v>
      </c>
    </row>
    <row r="9" spans="1:2" x14ac:dyDescent="0.3">
      <c r="A9" t="s">
        <v>8</v>
      </c>
      <c r="B9" s="16">
        <f t="shared" si="0"/>
        <v>38003102.441628486</v>
      </c>
    </row>
    <row r="10" spans="1:2" x14ac:dyDescent="0.3">
      <c r="A10" t="s">
        <v>9</v>
      </c>
      <c r="B10" s="16">
        <f t="shared" si="0"/>
        <v>39143195.514877342</v>
      </c>
    </row>
    <row r="11" spans="1:2" x14ac:dyDescent="0.3">
      <c r="A11" t="s">
        <v>10</v>
      </c>
      <c r="B11" s="16">
        <f t="shared" si="0"/>
        <v>40317491.380323663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R&amp;D I Cost(expense)</vt:lpstr>
      <vt:lpstr>Market pottential and share</vt:lpstr>
      <vt:lpstr>Pricing and Unit Costs</vt:lpstr>
      <vt:lpstr>NPOA</vt:lpstr>
      <vt:lpstr>S.FAC </vt:lpstr>
      <vt:lpstr>G&amp;A </vt:lpstr>
      <vt:lpstr>Ad Exp</vt:lpstr>
      <vt:lpstr>SB &amp; ED</vt:lpstr>
      <vt:lpstr>Side Benefits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Tanishq Upreti</dc:creator>
  <cp:lastModifiedBy>sujoy banerjee</cp:lastModifiedBy>
  <dcterms:created xsi:type="dcterms:W3CDTF">2022-02-16T16:57:20Z</dcterms:created>
  <dcterms:modified xsi:type="dcterms:W3CDTF">2022-02-21T18:11:48Z</dcterms:modified>
</cp:coreProperties>
</file>